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<sst xmlns="http://schemas.openxmlformats.org/spreadsheetml/2006/main" count="461" uniqueCount="164">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</sst>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60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07" sqref="B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98" t="s">
        <v>162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186"/>
    </row>
    <row r="2" spans="2:25" s="1" customFormat="1" ht="15.75" customHeight="1">
      <c r="B2" s="299"/>
      <c r="C2" s="299"/>
      <c r="D2" s="299"/>
      <c r="E2" s="299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0"/>
      <c r="B3" s="302"/>
      <c r="C3" s="303" t="s">
        <v>0</v>
      </c>
      <c r="D3" s="304" t="s">
        <v>131</v>
      </c>
      <c r="E3" s="304" t="s">
        <v>131</v>
      </c>
      <c r="F3" s="25"/>
      <c r="G3" s="305" t="s">
        <v>26</v>
      </c>
      <c r="H3" s="306"/>
      <c r="I3" s="306"/>
      <c r="J3" s="306"/>
      <c r="K3" s="30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8" t="s">
        <v>160</v>
      </c>
      <c r="V3" s="309" t="s">
        <v>161</v>
      </c>
      <c r="W3" s="309"/>
      <c r="X3" s="309"/>
      <c r="Y3" s="194"/>
    </row>
    <row r="4" spans="1:24" ht="22.5" customHeight="1">
      <c r="A4" s="300"/>
      <c r="B4" s="302"/>
      <c r="C4" s="303"/>
      <c r="D4" s="304"/>
      <c r="E4" s="304"/>
      <c r="F4" s="292" t="s">
        <v>156</v>
      </c>
      <c r="G4" s="294" t="s">
        <v>31</v>
      </c>
      <c r="H4" s="282" t="s">
        <v>157</v>
      </c>
      <c r="I4" s="296" t="s">
        <v>158</v>
      </c>
      <c r="J4" s="282" t="s">
        <v>132</v>
      </c>
      <c r="K4" s="296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6"/>
      <c r="V4" s="280" t="s">
        <v>163</v>
      </c>
      <c r="W4" s="282" t="s">
        <v>44</v>
      </c>
      <c r="X4" s="284" t="s">
        <v>43</v>
      </c>
    </row>
    <row r="5" spans="1:24" ht="67.5" customHeight="1">
      <c r="A5" s="301"/>
      <c r="B5" s="302"/>
      <c r="C5" s="303"/>
      <c r="D5" s="304"/>
      <c r="E5" s="304"/>
      <c r="F5" s="293"/>
      <c r="G5" s="295"/>
      <c r="H5" s="283"/>
      <c r="I5" s="297"/>
      <c r="J5" s="283"/>
      <c r="K5" s="297"/>
      <c r="L5" s="285" t="s">
        <v>135</v>
      </c>
      <c r="M5" s="286"/>
      <c r="N5" s="287"/>
      <c r="O5" s="288" t="s">
        <v>153</v>
      </c>
      <c r="P5" s="289"/>
      <c r="Q5" s="290"/>
      <c r="R5" s="291" t="s">
        <v>159</v>
      </c>
      <c r="S5" s="291"/>
      <c r="T5" s="291"/>
      <c r="U5" s="297"/>
      <c r="V5" s="281"/>
      <c r="W5" s="283"/>
      <c r="X5" s="28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252782.02</v>
      </c>
      <c r="H8" s="103">
        <f>G8-F8</f>
        <v>-108760.91900000002</v>
      </c>
      <c r="I8" s="210">
        <f aca="true" t="shared" si="0" ref="I8:I15">G8/F8</f>
        <v>0.6991756517197533</v>
      </c>
      <c r="J8" s="104">
        <f aca="true" t="shared" si="1" ref="J8:J52">G8-E8</f>
        <v>-1327851.78</v>
      </c>
      <c r="K8" s="156">
        <f aca="true" t="shared" si="2" ref="K8:K14">G8/E8</f>
        <v>0.15992446827342297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-40763.75000000003</v>
      </c>
      <c r="T8" s="143">
        <f aca="true" t="shared" si="6" ref="T8:T20">G8/R8</f>
        <v>0.861133239971402</v>
      </c>
      <c r="U8" s="103">
        <f>U9+U15+U18+U19+U23+U17</f>
        <v>119781.5</v>
      </c>
      <c r="V8" s="103">
        <f>V9+V15+V18+V19+V23+V17</f>
        <v>10890.099999999999</v>
      </c>
      <c r="W8" s="103">
        <f>V8-U8</f>
        <v>-108891.4</v>
      </c>
      <c r="X8" s="143">
        <f aca="true" t="shared" si="7" ref="X8:X15">V8/U8</f>
        <v>0.0909163769029441</v>
      </c>
      <c r="Y8" s="199">
        <f aca="true" t="shared" si="8" ref="Y8:Y22">T8-Q8</f>
        <v>-0.32768317155972904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146390.78</v>
      </c>
      <c r="H9" s="102">
        <f>G9-F9</f>
        <v>-62805.55900000001</v>
      </c>
      <c r="I9" s="208">
        <f t="shared" si="0"/>
        <v>0.6997769688503009</v>
      </c>
      <c r="J9" s="108">
        <f t="shared" si="1"/>
        <v>-809812.22</v>
      </c>
      <c r="K9" s="148">
        <f t="shared" si="2"/>
        <v>0.1530959221002235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-15796.579999999987</v>
      </c>
      <c r="T9" s="144">
        <f t="shared" si="6"/>
        <v>0.9026028908787961</v>
      </c>
      <c r="U9" s="107">
        <f>F9-лютий!F9</f>
        <v>70204</v>
      </c>
      <c r="V9" s="110">
        <f>G9-лютий!G9</f>
        <v>6311.9100000000035</v>
      </c>
      <c r="W9" s="111">
        <f>V9-U9</f>
        <v>-63892.09</v>
      </c>
      <c r="X9" s="148">
        <f t="shared" si="7"/>
        <v>0.08990812489316853</v>
      </c>
      <c r="Y9" s="200">
        <f t="shared" si="8"/>
        <v>-0.32990050100836144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133891.3</v>
      </c>
      <c r="H10" s="71">
        <f aca="true" t="shared" si="9" ref="H10:H47">G10-F10</f>
        <v>-58987.40000000002</v>
      </c>
      <c r="I10" s="209">
        <f t="shared" si="0"/>
        <v>0.6941735920036789</v>
      </c>
      <c r="J10" s="72">
        <f t="shared" si="1"/>
        <v>-747911.7</v>
      </c>
      <c r="K10" s="75">
        <f t="shared" si="2"/>
        <v>0.15183810896538114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-14424.070000000007</v>
      </c>
      <c r="T10" s="145">
        <f t="shared" si="6"/>
        <v>0.9027473012405929</v>
      </c>
      <c r="U10" s="73">
        <f>F10-лютий!F10</f>
        <v>65100.000000000015</v>
      </c>
      <c r="V10" s="98">
        <f>G10-лютий!G10</f>
        <v>6101.849999999991</v>
      </c>
      <c r="W10" s="74">
        <f aca="true" t="shared" si="10" ref="W10:W52">V10-U10</f>
        <v>-58998.15000000002</v>
      </c>
      <c r="X10" s="75">
        <f t="shared" si="7"/>
        <v>0.09373041474654363</v>
      </c>
      <c r="Y10" s="198">
        <f t="shared" si="8"/>
        <v>-0.339404143382398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7743.1</v>
      </c>
      <c r="H11" s="71">
        <f t="shared" si="9"/>
        <v>-3011.6000000000004</v>
      </c>
      <c r="I11" s="209">
        <f t="shared" si="0"/>
        <v>0.7199735929407608</v>
      </c>
      <c r="J11" s="72">
        <f t="shared" si="1"/>
        <v>-42156.9</v>
      </c>
      <c r="K11" s="75">
        <f t="shared" si="2"/>
        <v>0.15517234468937877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-1361.3799999999992</v>
      </c>
      <c r="T11" s="145">
        <f t="shared" si="6"/>
        <v>0.8504714162697925</v>
      </c>
      <c r="U11" s="73">
        <f>F11-лютий!F11</f>
        <v>3670.000000000001</v>
      </c>
      <c r="V11" s="98">
        <f>G11-лютий!G11</f>
        <v>55.70000000000073</v>
      </c>
      <c r="W11" s="74">
        <f t="shared" si="10"/>
        <v>-3614.3</v>
      </c>
      <c r="X11" s="75">
        <f t="shared" si="7"/>
        <v>0.015177111716621448</v>
      </c>
      <c r="Y11" s="198">
        <f t="shared" si="8"/>
        <v>-0.3231930582237029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1727.12</v>
      </c>
      <c r="H12" s="71">
        <f t="shared" si="9"/>
        <v>-567.2890000000002</v>
      </c>
      <c r="I12" s="209">
        <f t="shared" si="0"/>
        <v>0.7527515800365148</v>
      </c>
      <c r="J12" s="72">
        <f t="shared" si="1"/>
        <v>-10272.880000000001</v>
      </c>
      <c r="K12" s="75">
        <f t="shared" si="2"/>
        <v>0.14392666666666665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-37.570000000000164</v>
      </c>
      <c r="T12" s="145">
        <f t="shared" si="6"/>
        <v>0.9787101417246088</v>
      </c>
      <c r="U12" s="73">
        <f>F12-лютий!F12</f>
        <v>830</v>
      </c>
      <c r="V12" s="98">
        <f>G12-лютий!G12</f>
        <v>134.19999999999982</v>
      </c>
      <c r="W12" s="74">
        <f t="shared" si="10"/>
        <v>-695.8000000000002</v>
      </c>
      <c r="X12" s="75">
        <f t="shared" si="7"/>
        <v>0.1616867469879516</v>
      </c>
      <c r="Y12" s="198">
        <f t="shared" si="8"/>
        <v>-0.021944453156209076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2721.64</v>
      </c>
      <c r="H13" s="71">
        <f t="shared" si="9"/>
        <v>-335.2600000000002</v>
      </c>
      <c r="I13" s="209">
        <f t="shared" si="0"/>
        <v>0.8903268016618142</v>
      </c>
      <c r="J13" s="72">
        <f t="shared" si="1"/>
        <v>-9278.36</v>
      </c>
      <c r="K13" s="75">
        <f t="shared" si="2"/>
        <v>0.22680333333333333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92.48000000000002</v>
      </c>
      <c r="T13" s="145">
        <f t="shared" si="6"/>
        <v>1.035174732614219</v>
      </c>
      <c r="U13" s="73">
        <f>F13-лютий!F13</f>
        <v>571</v>
      </c>
      <c r="V13" s="98">
        <f>G13-лютий!G13</f>
        <v>20.170000000000073</v>
      </c>
      <c r="W13" s="74">
        <f t="shared" si="10"/>
        <v>-550.8299999999999</v>
      </c>
      <c r="X13" s="75">
        <f t="shared" si="7"/>
        <v>0.03532399299474619</v>
      </c>
      <c r="Y13" s="198">
        <f t="shared" si="8"/>
        <v>-0.16042426746648397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313.58</v>
      </c>
      <c r="H15" s="102">
        <f t="shared" si="9"/>
        <v>253.57999999999998</v>
      </c>
      <c r="I15" s="208">
        <f t="shared" si="0"/>
        <v>5.226333333333333</v>
      </c>
      <c r="J15" s="108">
        <f t="shared" si="1"/>
        <v>-586.4200000000001</v>
      </c>
      <c r="K15" s="108">
        <f aca="true" t="shared" si="11" ref="K15:K23">G15/E15*100</f>
        <v>34.84222222222222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680</v>
      </c>
      <c r="T15" s="146">
        <f t="shared" si="6"/>
        <v>-0.8557938977130068</v>
      </c>
      <c r="U15" s="107">
        <f>F15-лютий!F15</f>
        <v>50</v>
      </c>
      <c r="V15" s="110">
        <f>G15-лютий!G15</f>
        <v>194.04999999999998</v>
      </c>
      <c r="W15" s="111">
        <f t="shared" si="10"/>
        <v>144.04999999999998</v>
      </c>
      <c r="X15" s="148">
        <f t="shared" si="7"/>
        <v>3.881</v>
      </c>
      <c r="Y15" s="197">
        <f t="shared" si="8"/>
        <v>-1.869752730984376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9060.48</v>
      </c>
      <c r="H19" s="102">
        <f t="shared" si="9"/>
        <v>-24554.52</v>
      </c>
      <c r="I19" s="208">
        <f t="shared" si="12"/>
        <v>0.26953681392235607</v>
      </c>
      <c r="J19" s="108">
        <f t="shared" si="1"/>
        <v>-142667.52</v>
      </c>
      <c r="K19" s="108">
        <f t="shared" si="11"/>
        <v>5.971527997469155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-18573.38</v>
      </c>
      <c r="T19" s="146">
        <f t="shared" si="6"/>
        <v>0.3278760187682792</v>
      </c>
      <c r="U19" s="107">
        <f>F19-лютий!F19</f>
        <v>24549</v>
      </c>
      <c r="V19" s="110">
        <f>G19-лютий!G19</f>
        <v>531.9099999999999</v>
      </c>
      <c r="W19" s="111">
        <f t="shared" si="10"/>
        <v>-24017.09</v>
      </c>
      <c r="X19" s="148">
        <f t="shared" si="13"/>
        <v>0.021667277689518916</v>
      </c>
      <c r="Y19" s="197">
        <f t="shared" si="8"/>
        <v>-0.9163045947185113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9060.48</v>
      </c>
      <c r="H20" s="170">
        <f t="shared" si="9"/>
        <v>-4154.52</v>
      </c>
      <c r="I20" s="211">
        <f t="shared" si="12"/>
        <v>0.6856208853575482</v>
      </c>
      <c r="J20" s="171">
        <f t="shared" si="1"/>
        <v>-57647.520000000004</v>
      </c>
      <c r="K20" s="171">
        <f t="shared" si="11"/>
        <v>13.582298974635727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-8673.580000000002</v>
      </c>
      <c r="T20" s="172">
        <f t="shared" si="6"/>
        <v>0.5109083875886288</v>
      </c>
      <c r="U20" s="136">
        <f>F20-лютий!F20</f>
        <v>4149</v>
      </c>
      <c r="V20" s="124">
        <f>G20-лютий!G20</f>
        <v>531.9099999999999</v>
      </c>
      <c r="W20" s="116">
        <f t="shared" si="10"/>
        <v>-3617.09</v>
      </c>
      <c r="X20" s="180">
        <f t="shared" si="13"/>
        <v>0.12820197637985054</v>
      </c>
      <c r="Y20" s="197">
        <f t="shared" si="8"/>
        <v>-0.5874106613515052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0</v>
      </c>
      <c r="H21" s="170">
        <f t="shared" si="9"/>
        <v>-3900</v>
      </c>
      <c r="I21" s="211">
        <f t="shared" si="12"/>
        <v>0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-2236.79</v>
      </c>
      <c r="T21" s="172"/>
      <c r="U21" s="136">
        <f>F21-лютий!F21</f>
        <v>3900</v>
      </c>
      <c r="V21" s="124">
        <f>G21-лютий!G21</f>
        <v>0</v>
      </c>
      <c r="W21" s="116">
        <f t="shared" si="10"/>
        <v>-3900</v>
      </c>
      <c r="X21" s="180">
        <f t="shared" si="13"/>
        <v>0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0</v>
      </c>
      <c r="H22" s="170">
        <f t="shared" si="9"/>
        <v>-16500</v>
      </c>
      <c r="I22" s="211">
        <f t="shared" si="12"/>
        <v>0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-7663.01</v>
      </c>
      <c r="T22" s="172"/>
      <c r="U22" s="136">
        <f>F22-лютий!F22</f>
        <v>16500</v>
      </c>
      <c r="V22" s="124">
        <f>G22-лютий!G22</f>
        <v>0</v>
      </c>
      <c r="W22" s="116">
        <f t="shared" si="10"/>
        <v>-16500</v>
      </c>
      <c r="X22" s="180">
        <f t="shared" si="13"/>
        <v>0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96822.94</v>
      </c>
      <c r="H23" s="102">
        <f t="shared" si="9"/>
        <v>-21728.660000000003</v>
      </c>
      <c r="I23" s="208">
        <f t="shared" si="12"/>
        <v>0.8167155905107987</v>
      </c>
      <c r="J23" s="108">
        <f t="shared" si="1"/>
        <v>-374744.25999999995</v>
      </c>
      <c r="K23" s="108">
        <f t="shared" si="11"/>
        <v>20.532161694027916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-7149.559999999998</v>
      </c>
      <c r="T23" s="147">
        <f aca="true" t="shared" si="14" ref="T23:T41">G23/R23</f>
        <v>0.9312360479934598</v>
      </c>
      <c r="U23" s="107">
        <f>F23-лютий!F23</f>
        <v>24978.5</v>
      </c>
      <c r="V23" s="110">
        <f>G23-лютий!G23</f>
        <v>3852.229999999996</v>
      </c>
      <c r="W23" s="111">
        <f t="shared" si="10"/>
        <v>-21126.270000000004</v>
      </c>
      <c r="X23" s="148">
        <f t="shared" si="13"/>
        <v>0.15422183077446588</v>
      </c>
      <c r="Y23" s="197">
        <f>T23-Q23</f>
        <v>-0.16363550577123553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35058.07</v>
      </c>
      <c r="H24" s="102">
        <f t="shared" si="9"/>
        <v>-14810.939999999995</v>
      </c>
      <c r="I24" s="208">
        <f t="shared" si="12"/>
        <v>0.70300312759367</v>
      </c>
      <c r="J24" s="108">
        <f t="shared" si="1"/>
        <v>-181783.93</v>
      </c>
      <c r="K24" s="148">
        <f aca="true" t="shared" si="15" ref="K24:K41">G24/E24</f>
        <v>0.16167564401730292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-13505.29</v>
      </c>
      <c r="T24" s="147">
        <f t="shared" si="14"/>
        <v>0.7219037150641965</v>
      </c>
      <c r="U24" s="107">
        <f>F24-лютий!F24</f>
        <v>16176.499999999993</v>
      </c>
      <c r="V24" s="110">
        <f>G24-лютий!G24</f>
        <v>2150.0499999999956</v>
      </c>
      <c r="W24" s="111">
        <f t="shared" si="10"/>
        <v>-14026.449999999997</v>
      </c>
      <c r="X24" s="148">
        <f t="shared" si="13"/>
        <v>0.1329119401601086</v>
      </c>
      <c r="Y24" s="197">
        <f aca="true" t="shared" si="16" ref="Y24:Y99">T24-Q24</f>
        <v>-0.32447432976818225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5707.55</v>
      </c>
      <c r="H25" s="170">
        <f t="shared" si="9"/>
        <v>-649.9499999999998</v>
      </c>
      <c r="I25" s="211">
        <f t="shared" si="12"/>
        <v>0.8977664176169878</v>
      </c>
      <c r="J25" s="171">
        <f t="shared" si="1"/>
        <v>-23076.45</v>
      </c>
      <c r="K25" s="180">
        <f t="shared" si="15"/>
        <v>0.19828897998888273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493.6100000000006</v>
      </c>
      <c r="T25" s="152">
        <f t="shared" si="14"/>
        <v>1.0946712083376489</v>
      </c>
      <c r="U25" s="136">
        <f>F25-лютий!F25</f>
        <v>936.5</v>
      </c>
      <c r="V25" s="124">
        <f>G25-лютий!G25</f>
        <v>155.02999999999975</v>
      </c>
      <c r="W25" s="116">
        <f t="shared" si="10"/>
        <v>-781.4700000000003</v>
      </c>
      <c r="X25" s="180">
        <f t="shared" si="13"/>
        <v>0.16554191137213</v>
      </c>
      <c r="Y25" s="197">
        <f t="shared" si="16"/>
        <v>-0.037925737616889776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368.1</v>
      </c>
      <c r="H26" s="158">
        <f t="shared" si="9"/>
        <v>156.49</v>
      </c>
      <c r="I26" s="212">
        <f t="shared" si="12"/>
        <v>1.7395208165965692</v>
      </c>
      <c r="J26" s="176">
        <f t="shared" si="1"/>
        <v>-1153.9</v>
      </c>
      <c r="K26" s="191">
        <f t="shared" si="15"/>
        <v>0.2418528252299606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211.02</v>
      </c>
      <c r="T26" s="162">
        <f t="shared" si="14"/>
        <v>2.3433919022154317</v>
      </c>
      <c r="U26" s="167">
        <f>F26-лютий!F26</f>
        <v>16.5</v>
      </c>
      <c r="V26" s="167">
        <f>G26-лютий!G26</f>
        <v>54.75</v>
      </c>
      <c r="W26" s="176">
        <f t="shared" si="10"/>
        <v>38.25</v>
      </c>
      <c r="X26" s="191">
        <f t="shared" si="13"/>
        <v>3.3181818181818183</v>
      </c>
      <c r="Y26" s="197">
        <f t="shared" si="16"/>
        <v>1.3373703143934488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5339.4400000000005</v>
      </c>
      <c r="H27" s="158">
        <f t="shared" si="9"/>
        <v>-806.4499999999998</v>
      </c>
      <c r="I27" s="212">
        <f t="shared" si="12"/>
        <v>0.8687822268215019</v>
      </c>
      <c r="J27" s="176">
        <f t="shared" si="1"/>
        <v>-21922.559999999998</v>
      </c>
      <c r="K27" s="191">
        <f t="shared" si="15"/>
        <v>0.1958565035580662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282.5700000000006</v>
      </c>
      <c r="T27" s="162">
        <f t="shared" si="14"/>
        <v>1.055878438638921</v>
      </c>
      <c r="U27" s="167">
        <f>F27-лютий!F27</f>
        <v>920</v>
      </c>
      <c r="V27" s="167">
        <f>G27-лютий!G27</f>
        <v>100.27000000000135</v>
      </c>
      <c r="W27" s="176">
        <f t="shared" si="10"/>
        <v>-819.7299999999987</v>
      </c>
      <c r="X27" s="191">
        <f t="shared" si="13"/>
        <v>0.10898913043478407</v>
      </c>
      <c r="Y27" s="197">
        <f t="shared" si="16"/>
        <v>-0.08472993045260879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74.86</v>
      </c>
      <c r="H28" s="218">
        <f t="shared" si="9"/>
        <v>7.060000000000002</v>
      </c>
      <c r="I28" s="220">
        <f t="shared" si="12"/>
        <v>1.1041297935103245</v>
      </c>
      <c r="J28" s="221">
        <f t="shared" si="1"/>
        <v>-241.14</v>
      </c>
      <c r="K28" s="222">
        <f t="shared" si="15"/>
        <v>0.2368987341772152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-57.47000000000001</v>
      </c>
      <c r="T28" s="222">
        <f t="shared" si="14"/>
        <v>0.5657069447593138</v>
      </c>
      <c r="U28" s="206">
        <f>F28-лютий!F28</f>
        <v>8.5</v>
      </c>
      <c r="V28" s="206">
        <f>G28-лютий!G28</f>
        <v>0.7000000000000028</v>
      </c>
      <c r="W28" s="221">
        <f t="shared" si="10"/>
        <v>-7.799999999999997</v>
      </c>
      <c r="X28" s="222">
        <f t="shared" si="13"/>
        <v>0.08235294117647092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293.24</v>
      </c>
      <c r="H29" s="218">
        <f t="shared" si="9"/>
        <v>149.43</v>
      </c>
      <c r="I29" s="220">
        <f t="shared" si="12"/>
        <v>2.039079340796885</v>
      </c>
      <c r="J29" s="221">
        <f t="shared" si="1"/>
        <v>-912.76</v>
      </c>
      <c r="K29" s="222">
        <f t="shared" si="15"/>
        <v>0.24315091210613599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268.49</v>
      </c>
      <c r="T29" s="222">
        <f t="shared" si="14"/>
        <v>11.848080808080809</v>
      </c>
      <c r="U29" s="206">
        <f>F29-лютий!F29</f>
        <v>8</v>
      </c>
      <c r="V29" s="206">
        <f>G29-лютий!G29</f>
        <v>54.05000000000001</v>
      </c>
      <c r="W29" s="221">
        <f t="shared" si="10"/>
        <v>46.05000000000001</v>
      </c>
      <c r="X29" s="222">
        <f t="shared" si="13"/>
        <v>6.756250000000001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482.31</v>
      </c>
      <c r="H30" s="218">
        <f t="shared" si="9"/>
        <v>162.22000000000003</v>
      </c>
      <c r="I30" s="220">
        <f t="shared" si="12"/>
        <v>1.5067949639163987</v>
      </c>
      <c r="J30" s="221">
        <f t="shared" si="1"/>
        <v>-1872.69</v>
      </c>
      <c r="K30" s="222">
        <f t="shared" si="15"/>
        <v>0.20480254777070064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417.02</v>
      </c>
      <c r="T30" s="222">
        <f t="shared" si="14"/>
        <v>7.387195588911012</v>
      </c>
      <c r="U30" s="206">
        <f>F30-лютий!F30</f>
        <v>20</v>
      </c>
      <c r="V30" s="206">
        <f>G30-лютий!G30</f>
        <v>16.370000000000005</v>
      </c>
      <c r="W30" s="221">
        <f t="shared" si="10"/>
        <v>-3.6299999999999955</v>
      </c>
      <c r="X30" s="222">
        <f t="shared" si="13"/>
        <v>0.8185000000000002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4857.13</v>
      </c>
      <c r="H31" s="218">
        <f t="shared" si="9"/>
        <v>-968.6700000000001</v>
      </c>
      <c r="I31" s="220">
        <f t="shared" si="12"/>
        <v>0.8337275567304061</v>
      </c>
      <c r="J31" s="221">
        <f t="shared" si="1"/>
        <v>-20049.87</v>
      </c>
      <c r="K31" s="222">
        <f t="shared" si="15"/>
        <v>0.19501063957923476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-134.44999999999982</v>
      </c>
      <c r="T31" s="222">
        <f t="shared" si="14"/>
        <v>0.9730646408552002</v>
      </c>
      <c r="U31" s="206">
        <f>F31-лютий!F31</f>
        <v>900</v>
      </c>
      <c r="V31" s="206">
        <f>G31-лютий!G31</f>
        <v>83.90000000000055</v>
      </c>
      <c r="W31" s="221"/>
      <c r="X31" s="222">
        <f t="shared" si="13"/>
        <v>0.09322222222222283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265.82</v>
      </c>
      <c r="H32" s="170">
        <f t="shared" si="9"/>
        <v>105.78999999999999</v>
      </c>
      <c r="I32" s="211">
        <f t="shared" si="12"/>
        <v>1.6610635505842655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234.57</v>
      </c>
      <c r="T32" s="150">
        <f t="shared" si="14"/>
        <v>8.50624</v>
      </c>
      <c r="U32" s="136">
        <f>F32-лютий!F32</f>
        <v>1</v>
      </c>
      <c r="V32" s="124">
        <f>G32-лютий!G32</f>
        <v>0</v>
      </c>
      <c r="W32" s="116">
        <f t="shared" si="10"/>
        <v>-1</v>
      </c>
      <c r="X32" s="180">
        <f t="shared" si="13"/>
        <v>0</v>
      </c>
      <c r="Y32" s="198">
        <f t="shared" si="16"/>
        <v>8.069206866069491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110.84</v>
      </c>
      <c r="T33" s="75">
        <f t="shared" si="14"/>
        <v>-1.2168</v>
      </c>
      <c r="U33" s="73">
        <f>F33-лютий!F33</f>
        <v>0</v>
      </c>
      <c r="V33" s="98">
        <f>G33-лютий!G33</f>
        <v>0</v>
      </c>
      <c r="W33" s="74">
        <f t="shared" si="10"/>
        <v>0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204.98</v>
      </c>
      <c r="H34" s="71">
        <f t="shared" si="9"/>
        <v>72.79999999999998</v>
      </c>
      <c r="I34" s="209">
        <f t="shared" si="12"/>
        <v>1.5507641095475864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123.72999999999999</v>
      </c>
      <c r="T34" s="75">
        <f t="shared" si="14"/>
        <v>2.522830769230769</v>
      </c>
      <c r="U34" s="73">
        <f>F34-лютий!F34</f>
        <v>1</v>
      </c>
      <c r="V34" s="98">
        <f>G34-лютий!G34</f>
        <v>0</v>
      </c>
      <c r="W34" s="74"/>
      <c r="X34" s="75">
        <f t="shared" si="13"/>
        <v>0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29084.7</v>
      </c>
      <c r="H35" s="102">
        <f t="shared" si="9"/>
        <v>-14266.779999999995</v>
      </c>
      <c r="I35" s="211">
        <f t="shared" si="12"/>
        <v>0.6709044304831117</v>
      </c>
      <c r="J35" s="171">
        <f t="shared" si="1"/>
        <v>-158691.3</v>
      </c>
      <c r="K35" s="180">
        <f t="shared" si="15"/>
        <v>0.15489040132924337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-14233.469999999998</v>
      </c>
      <c r="T35" s="149">
        <f t="shared" si="14"/>
        <v>0.6714203300831961</v>
      </c>
      <c r="U35" s="136">
        <f>F35-лютий!F35</f>
        <v>15238.999999999996</v>
      </c>
      <c r="V35" s="124">
        <f>G35-лютий!G35</f>
        <v>1995.0200000000004</v>
      </c>
      <c r="W35" s="116">
        <f t="shared" si="10"/>
        <v>-13243.979999999996</v>
      </c>
      <c r="X35" s="180">
        <f t="shared" si="13"/>
        <v>0.13091541439727022</v>
      </c>
      <c r="Y35" s="198">
        <f t="shared" si="16"/>
        <v>-0.3650334498440232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20160.59</v>
      </c>
      <c r="H37" s="158">
        <f t="shared" si="9"/>
        <v>-8825.66</v>
      </c>
      <c r="I37" s="212">
        <f t="shared" si="12"/>
        <v>0.6955225322351115</v>
      </c>
      <c r="J37" s="176">
        <f t="shared" si="1"/>
        <v>-106925.41</v>
      </c>
      <c r="K37" s="191">
        <f t="shared" si="15"/>
        <v>0.15863737941236644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-8722.140000000003</v>
      </c>
      <c r="T37" s="162">
        <f t="shared" si="14"/>
        <v>0.6980153884345419</v>
      </c>
      <c r="U37" s="167">
        <f>F37-січень!F37</f>
        <v>19700</v>
      </c>
      <c r="V37" s="167">
        <f>G37-лютий!G37</f>
        <v>1190.9300000000003</v>
      </c>
      <c r="W37" s="176">
        <f t="shared" si="10"/>
        <v>-18509.07</v>
      </c>
      <c r="X37" s="191">
        <f>V37/U37</f>
        <v>0.0604532994923858</v>
      </c>
      <c r="Y37" s="197">
        <f t="shared" si="16"/>
        <v>-0.3388886738296353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8754.39</v>
      </c>
      <c r="H38" s="218">
        <f t="shared" si="9"/>
        <v>-5030.01</v>
      </c>
      <c r="I38" s="220">
        <f t="shared" si="12"/>
        <v>0.6350940193261948</v>
      </c>
      <c r="J38" s="221">
        <f t="shared" si="1"/>
        <v>-48535.61</v>
      </c>
      <c r="K38" s="222">
        <f t="shared" si="15"/>
        <v>0.15280834351544773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-5383.75</v>
      </c>
      <c r="T38" s="222">
        <f t="shared" si="14"/>
        <v>0.6192037990853111</v>
      </c>
      <c r="U38" s="206">
        <f>F38-лютий!F38</f>
        <v>4900</v>
      </c>
      <c r="V38" s="206">
        <f>G38-лютий!G38</f>
        <v>799.579999999999</v>
      </c>
      <c r="W38" s="221">
        <f t="shared" si="10"/>
        <v>-4100.420000000001</v>
      </c>
      <c r="X38" s="222">
        <f t="shared" si="18"/>
        <v>16.31795918367345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16913.3</v>
      </c>
      <c r="H39" s="218">
        <f t="shared" si="9"/>
        <v>-7480.1500000000015</v>
      </c>
      <c r="I39" s="220">
        <f t="shared" si="12"/>
        <v>0.6933541585958525</v>
      </c>
      <c r="J39" s="221">
        <f t="shared" si="1"/>
        <v>-89072.7</v>
      </c>
      <c r="K39" s="222">
        <f t="shared" si="15"/>
        <v>0.1595805106334799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-7259.100000000002</v>
      </c>
      <c r="T39" s="222">
        <f t="shared" si="14"/>
        <v>0.6996946931210801</v>
      </c>
      <c r="U39" s="206">
        <f>F39-лютий!F39</f>
        <v>8600</v>
      </c>
      <c r="V39" s="206">
        <f>G39-лютий!G39</f>
        <v>1053.8799999999992</v>
      </c>
      <c r="W39" s="221">
        <f t="shared" si="10"/>
        <v>-7546.120000000001</v>
      </c>
      <c r="X39" s="222">
        <f t="shared" si="18"/>
        <v>12.254418604651153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169.72</v>
      </c>
      <c r="H40" s="218">
        <f t="shared" si="9"/>
        <v>-411.11</v>
      </c>
      <c r="I40" s="220">
        <f t="shared" si="12"/>
        <v>0.2922025377477058</v>
      </c>
      <c r="J40" s="221">
        <f t="shared" si="1"/>
        <v>-3230.28</v>
      </c>
      <c r="K40" s="222">
        <f t="shared" si="15"/>
        <v>0.04991764705882353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-127.58000000000001</v>
      </c>
      <c r="T40" s="222">
        <f t="shared" si="14"/>
        <v>0.5708711738984191</v>
      </c>
      <c r="U40" s="206">
        <f>F40-лютий!F40</f>
        <v>239.00000000000006</v>
      </c>
      <c r="V40" s="206">
        <f>G40-лютий!G40</f>
        <v>4.509999999999991</v>
      </c>
      <c r="W40" s="221">
        <f t="shared" si="10"/>
        <v>-234.49000000000007</v>
      </c>
      <c r="X40" s="222">
        <f t="shared" si="18"/>
        <v>1.8870292887029245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3247.29</v>
      </c>
      <c r="H41" s="218">
        <f t="shared" si="9"/>
        <v>-1345.5100000000002</v>
      </c>
      <c r="I41" s="220">
        <f t="shared" si="12"/>
        <v>0.7070392788712767</v>
      </c>
      <c r="J41" s="221">
        <f t="shared" si="1"/>
        <v>-17852.71</v>
      </c>
      <c r="K41" s="222">
        <f t="shared" si="15"/>
        <v>0.1539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-1463.04</v>
      </c>
      <c r="T41" s="222">
        <f t="shared" si="14"/>
        <v>0.6893975581328696</v>
      </c>
      <c r="U41" s="206">
        <f>F41-лютий!F41</f>
        <v>1500</v>
      </c>
      <c r="V41" s="206">
        <f>G41-лютий!G41</f>
        <v>137.05000000000018</v>
      </c>
      <c r="W41" s="221">
        <f t="shared" si="10"/>
        <v>-1362.9499999999998</v>
      </c>
      <c r="X41" s="222">
        <f t="shared" si="18"/>
        <v>9.13666666666668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42.13</v>
      </c>
      <c r="H43" s="102">
        <f t="shared" si="9"/>
        <v>8.700000000000003</v>
      </c>
      <c r="I43" s="208">
        <f>G43/F43</f>
        <v>1.2602452886628777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4.93</v>
      </c>
      <c r="T43" s="148">
        <f aca="true" t="shared" si="19" ref="T43:T51">G43/R43</f>
        <v>1.1325268817204301</v>
      </c>
      <c r="U43" s="107">
        <f>F43-лютий!F43</f>
        <v>1</v>
      </c>
      <c r="V43" s="110">
        <f>G43-лютий!G43</f>
        <v>0</v>
      </c>
      <c r="W43" s="111">
        <f t="shared" si="10"/>
        <v>-1</v>
      </c>
      <c r="X43" s="148">
        <f>V43/U43</f>
        <v>0</v>
      </c>
      <c r="Y43" s="197">
        <f t="shared" si="16"/>
        <v>0.020423833639828137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33.8</v>
      </c>
      <c r="H44" s="71">
        <f t="shared" si="9"/>
        <v>7.899999999999999</v>
      </c>
      <c r="I44" s="209">
        <f>G44/F44</f>
        <v>1.305019305019305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10.939999999999998</v>
      </c>
      <c r="T44" s="75">
        <f t="shared" si="19"/>
        <v>1.478565179352581</v>
      </c>
      <c r="U44" s="73">
        <f>F44-лютий!F44</f>
        <v>1</v>
      </c>
      <c r="V44" s="98">
        <f>G44-лютий!G44</f>
        <v>0</v>
      </c>
      <c r="W44" s="74">
        <f t="shared" si="10"/>
        <v>-1</v>
      </c>
      <c r="X44" s="75">
        <f>V44/U44</f>
        <v>0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61724.52</v>
      </c>
      <c r="H47" s="102">
        <f t="shared" si="9"/>
        <v>-6924.640000000007</v>
      </c>
      <c r="I47" s="208">
        <f>G47/F47</f>
        <v>0.8991300112047983</v>
      </c>
      <c r="J47" s="108">
        <f t="shared" si="1"/>
        <v>-192826.28</v>
      </c>
      <c r="K47" s="148">
        <f>G47/E47</f>
        <v>0.2424840935483212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6327.899999999994</v>
      </c>
      <c r="T47" s="160">
        <f t="shared" si="19"/>
        <v>1.1142289908662297</v>
      </c>
      <c r="U47" s="107">
        <f>F47-лютий!F47</f>
        <v>8801</v>
      </c>
      <c r="V47" s="110">
        <f>G47-лютий!G47</f>
        <v>1701.6199999999953</v>
      </c>
      <c r="W47" s="111">
        <f t="shared" si="10"/>
        <v>-7099.380000000005</v>
      </c>
      <c r="X47" s="148">
        <f>V47/U47</f>
        <v>0.19334393818884166</v>
      </c>
      <c r="Y47" s="197">
        <f t="shared" si="16"/>
        <v>-0.025372643618674307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13832.4</v>
      </c>
      <c r="H49" s="71">
        <f>G49-F49</f>
        <v>-1151.4700000000012</v>
      </c>
      <c r="I49" s="209">
        <f>G49/F49</f>
        <v>0.9231526968666972</v>
      </c>
      <c r="J49" s="72">
        <f t="shared" si="1"/>
        <v>-41882.6</v>
      </c>
      <c r="K49" s="75">
        <f>G49/E49</f>
        <v>0.2482706631966257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2884.4799999999996</v>
      </c>
      <c r="T49" s="153">
        <f t="shared" si="19"/>
        <v>1.2634728788664877</v>
      </c>
      <c r="U49" s="73">
        <f>F49-лютий!F49</f>
        <v>1400</v>
      </c>
      <c r="V49" s="98">
        <f>G49-лютий!G49</f>
        <v>238.77000000000044</v>
      </c>
      <c r="W49" s="74">
        <f t="shared" si="10"/>
        <v>-1161.2299999999996</v>
      </c>
      <c r="X49" s="75">
        <f>V49/U49</f>
        <v>0.1705500000000003</v>
      </c>
      <c r="Y49" s="197">
        <f t="shared" si="16"/>
        <v>0.026195967344167403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47870.27</v>
      </c>
      <c r="H50" s="71">
        <f>G50-F50</f>
        <v>-5770.220000000001</v>
      </c>
      <c r="I50" s="209">
        <f>G50/F50</f>
        <v>0.8924279028770989</v>
      </c>
      <c r="J50" s="72">
        <f t="shared" si="1"/>
        <v>-150884.73</v>
      </c>
      <c r="K50" s="75">
        <f>G50/E50</f>
        <v>0.24085064526678573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3437.689999999995</v>
      </c>
      <c r="T50" s="153">
        <f t="shared" si="19"/>
        <v>1.0773686785687437</v>
      </c>
      <c r="U50" s="73">
        <f>F50-лютий!F50</f>
        <v>7400</v>
      </c>
      <c r="V50" s="98">
        <f>G50-лютий!G50</f>
        <v>1462.8299999999945</v>
      </c>
      <c r="W50" s="74">
        <f t="shared" si="10"/>
        <v>-5937.1700000000055</v>
      </c>
      <c r="X50" s="75">
        <f>V50/U50</f>
        <v>0.19767972972972897</v>
      </c>
      <c r="Y50" s="197">
        <f t="shared" si="16"/>
        <v>-0.03753978848666617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21.84</v>
      </c>
      <c r="H51" s="71">
        <f>G51-F51</f>
        <v>-2.960000000000001</v>
      </c>
      <c r="I51" s="209">
        <f>G51/F51</f>
        <v>0.8806451612903226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F51-лютий!F51</f>
        <v>1</v>
      </c>
      <c r="V51" s="98">
        <f>G51-лютий!G51</f>
        <v>0</v>
      </c>
      <c r="W51" s="74">
        <f t="shared" si="10"/>
        <v>-1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8802.589999999998</v>
      </c>
      <c r="H53" s="103">
        <f>H54+H55+H56+H57+H58+H60+H62+H63+H64+H65+H66+H71+H72+H76+H59+H61</f>
        <v>-1840.4580000000005</v>
      </c>
      <c r="I53" s="143">
        <f aca="true" t="shared" si="20" ref="I53:I72">G53/F53</f>
        <v>0.8270741614620172</v>
      </c>
      <c r="J53" s="104">
        <f>G53-E53</f>
        <v>-38446.310000000005</v>
      </c>
      <c r="K53" s="156">
        <f aca="true" t="shared" si="21" ref="K53:K72">G53/E53</f>
        <v>0.18630253826014992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-5071.640000000001</v>
      </c>
      <c r="T53" s="143">
        <f>G53/R53</f>
        <v>0.6344561103571152</v>
      </c>
      <c r="U53" s="103">
        <f>U54+U55+U56+U57+U58+U60+U62+U63+U64+U65+U66+U71+U72+U76+U59+U61</f>
        <v>3607.5</v>
      </c>
      <c r="V53" s="103">
        <f>V54+V55+V56+V57+V58+V60+V62+V63+V64+V65+V66+V71+V72+V76+V59+V61</f>
        <v>1856.9099999999994</v>
      </c>
      <c r="W53" s="103">
        <f>W54+W55+W56+W57+W58+W60+W62+W63+W64+W65+W66+W71+W72+W76</f>
        <v>-1740.5900000000006</v>
      </c>
      <c r="X53" s="143">
        <f>V53/U53</f>
        <v>0.5147359667359666</v>
      </c>
      <c r="Y53" s="197">
        <f t="shared" si="16"/>
        <v>-0.04655041333280674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2" ref="H54:H78">G54-F54</f>
        <v>49.38</v>
      </c>
      <c r="I54" s="213">
        <f t="shared" si="20"/>
        <v>9.081833060556464</v>
      </c>
      <c r="J54" s="115">
        <f>G54-E54</f>
        <v>-2594.51</v>
      </c>
      <c r="K54" s="155">
        <f t="shared" si="21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242.31</v>
      </c>
      <c r="T54" s="155">
        <f>G54/R54</f>
        <v>-0.2970238732469757</v>
      </c>
      <c r="U54" s="107">
        <f>F54-лютий!F54</f>
        <v>0</v>
      </c>
      <c r="V54" s="110">
        <f>G54-лютий!G54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-1.3031135632954198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13.23</v>
      </c>
      <c r="H56" s="102">
        <f t="shared" si="22"/>
        <v>-14.77</v>
      </c>
      <c r="I56" s="213">
        <f t="shared" si="20"/>
        <v>0.47250000000000003</v>
      </c>
      <c r="J56" s="115">
        <f t="shared" si="24"/>
        <v>-144.77</v>
      </c>
      <c r="K56" s="155">
        <f t="shared" si="21"/>
        <v>0.08373417721518987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-58.849999999999994</v>
      </c>
      <c r="T56" s="155">
        <f t="shared" si="27"/>
        <v>0.18354605993340734</v>
      </c>
      <c r="U56" s="107">
        <f>F56-лютий!F56</f>
        <v>14</v>
      </c>
      <c r="V56" s="110">
        <f>G56-лютий!G56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-0.8471127789446096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52.18</v>
      </c>
      <c r="H58" s="102">
        <f t="shared" si="22"/>
        <v>-96.25</v>
      </c>
      <c r="I58" s="213">
        <f t="shared" si="20"/>
        <v>0.35154618338610794</v>
      </c>
      <c r="J58" s="115">
        <f t="shared" si="24"/>
        <v>-691.82</v>
      </c>
      <c r="K58" s="155">
        <f t="shared" si="21"/>
        <v>0.07013440860215053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-225.57999999999998</v>
      </c>
      <c r="T58" s="155">
        <f t="shared" si="27"/>
        <v>0.18786002304147467</v>
      </c>
      <c r="U58" s="107">
        <f>F58-лютий!F58</f>
        <v>60</v>
      </c>
      <c r="V58" s="110">
        <f>G58-лютий!G58</f>
        <v>0</v>
      </c>
      <c r="W58" s="111">
        <f t="shared" si="23"/>
        <v>-60</v>
      </c>
      <c r="X58" s="155">
        <f t="shared" si="28"/>
        <v>0</v>
      </c>
      <c r="Y58" s="197">
        <f t="shared" si="16"/>
        <v>-0.8669952888072161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-11.58</v>
      </c>
      <c r="H59" s="102">
        <f t="shared" si="22"/>
        <v>-31.58</v>
      </c>
      <c r="I59" s="213">
        <f t="shared" si="20"/>
        <v>-0.579</v>
      </c>
      <c r="J59" s="115">
        <f t="shared" si="24"/>
        <v>-127.08</v>
      </c>
      <c r="K59" s="155">
        <f t="shared" si="21"/>
        <v>-0.10025974025974026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-12.09</v>
      </c>
      <c r="T59" s="155">
        <f t="shared" si="27"/>
        <v>-22.705882352941178</v>
      </c>
      <c r="U59" s="107">
        <f>F59-лютий!F59</f>
        <v>10</v>
      </c>
      <c r="V59" s="110">
        <f>G59-лютий!G59</f>
        <v>0</v>
      </c>
      <c r="W59" s="111">
        <f t="shared" si="23"/>
        <v>-10</v>
      </c>
      <c r="X59" s="155">
        <f t="shared" si="28"/>
        <v>0</v>
      </c>
      <c r="Y59" s="197">
        <f t="shared" si="16"/>
        <v>-23.71638104060522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192.56</v>
      </c>
      <c r="H60" s="102">
        <f t="shared" si="22"/>
        <v>-91.44</v>
      </c>
      <c r="I60" s="213">
        <f t="shared" si="20"/>
        <v>0.6780281690140845</v>
      </c>
      <c r="J60" s="115">
        <f t="shared" si="24"/>
        <v>-1091.44</v>
      </c>
      <c r="K60" s="155">
        <f t="shared" si="21"/>
        <v>0.14996884735202493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-108.38999999999999</v>
      </c>
      <c r="T60" s="155">
        <f t="shared" si="27"/>
        <v>0.639840505067287</v>
      </c>
      <c r="U60" s="107">
        <f>F60-лютий!F60</f>
        <v>100</v>
      </c>
      <c r="V60" s="110">
        <f>G60-лютий!G60</f>
        <v>15.370000000000005</v>
      </c>
      <c r="W60" s="111">
        <f t="shared" si="23"/>
        <v>-84.63</v>
      </c>
      <c r="X60" s="155">
        <f t="shared" si="28"/>
        <v>0.15370000000000006</v>
      </c>
      <c r="Y60" s="197">
        <f t="shared" si="16"/>
        <v>-0.4255958757681345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4272.57</v>
      </c>
      <c r="H62" s="102">
        <f t="shared" si="22"/>
        <v>-1417.4300000000003</v>
      </c>
      <c r="I62" s="213">
        <f t="shared" si="20"/>
        <v>0.7508910369068541</v>
      </c>
      <c r="J62" s="115">
        <f t="shared" si="24"/>
        <v>-16987.43</v>
      </c>
      <c r="K62" s="155">
        <f t="shared" si="21"/>
        <v>0.20096754468485417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687.6299999999997</v>
      </c>
      <c r="T62" s="155">
        <f t="shared" si="27"/>
        <v>1.1918107416023698</v>
      </c>
      <c r="U62" s="107">
        <f>F62-лютий!F62</f>
        <v>1800</v>
      </c>
      <c r="V62" s="110">
        <f>G62-лютий!G62</f>
        <v>317.14999999999964</v>
      </c>
      <c r="W62" s="111">
        <f t="shared" si="23"/>
        <v>-1482.8500000000004</v>
      </c>
      <c r="X62" s="155">
        <f t="shared" si="28"/>
        <v>0.17619444444444424</v>
      </c>
      <c r="Y62" s="197">
        <f t="shared" si="16"/>
        <v>0.13463262150972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130.1</v>
      </c>
      <c r="H63" s="102">
        <f t="shared" si="22"/>
        <v>-54.900000000000006</v>
      </c>
      <c r="I63" s="213">
        <f t="shared" si="20"/>
        <v>0.7032432432432432</v>
      </c>
      <c r="J63" s="115">
        <f t="shared" si="24"/>
        <v>-636.9</v>
      </c>
      <c r="K63" s="155">
        <f t="shared" si="21"/>
        <v>0.1696219035202086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-5.099999999999994</v>
      </c>
      <c r="T63" s="155">
        <f t="shared" si="27"/>
        <v>0.9622781065088758</v>
      </c>
      <c r="U63" s="107">
        <f>F63-лютий!F63</f>
        <v>64</v>
      </c>
      <c r="V63" s="110">
        <f>G63-лютий!G63</f>
        <v>8.409999999999997</v>
      </c>
      <c r="W63" s="111">
        <f t="shared" si="23"/>
        <v>-55.59</v>
      </c>
      <c r="X63" s="155">
        <f t="shared" si="28"/>
        <v>0.13140624999999995</v>
      </c>
      <c r="Y63" s="197">
        <f t="shared" si="16"/>
        <v>-0.11794272612027201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6.7</v>
      </c>
      <c r="H64" s="102">
        <f t="shared" si="22"/>
        <v>-1.2999999999999998</v>
      </c>
      <c r="I64" s="213">
        <f t="shared" si="20"/>
        <v>0.8375</v>
      </c>
      <c r="J64" s="115">
        <f t="shared" si="24"/>
        <v>-37.3</v>
      </c>
      <c r="K64" s="155">
        <f t="shared" si="21"/>
        <v>0.15227272727272728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2.7</v>
      </c>
      <c r="T64" s="155">
        <f t="shared" si="27"/>
        <v>1.675</v>
      </c>
      <c r="U64" s="107">
        <f>F64-лютий!F64</f>
        <v>4</v>
      </c>
      <c r="V64" s="110">
        <f>G64-лютий!G64</f>
        <v>0</v>
      </c>
      <c r="W64" s="111">
        <f t="shared" si="23"/>
        <v>-4</v>
      </c>
      <c r="X64" s="155">
        <f t="shared" si="28"/>
        <v>0</v>
      </c>
      <c r="Y64" s="197">
        <f t="shared" si="16"/>
        <v>0.6132239382239382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113.19</v>
      </c>
      <c r="H66" s="102">
        <f t="shared" si="22"/>
        <v>-81.94999999999999</v>
      </c>
      <c r="I66" s="213">
        <f t="shared" si="20"/>
        <v>0.5800450958286358</v>
      </c>
      <c r="J66" s="115">
        <f t="shared" si="24"/>
        <v>-752.81</v>
      </c>
      <c r="K66" s="155">
        <f t="shared" si="21"/>
        <v>0.13070438799076212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-132.81</v>
      </c>
      <c r="T66" s="155">
        <f t="shared" si="27"/>
        <v>0.46012195121951216</v>
      </c>
      <c r="U66" s="107">
        <f>F66-лютий!F66</f>
        <v>74.49999999999999</v>
      </c>
      <c r="V66" s="110">
        <f>G66-лютий!G66</f>
        <v>6.310000000000002</v>
      </c>
      <c r="W66" s="111">
        <f t="shared" si="23"/>
        <v>-68.18999999999998</v>
      </c>
      <c r="X66" s="155">
        <f t="shared" si="28"/>
        <v>0.08469798657718125</v>
      </c>
      <c r="Y66" s="197">
        <f t="shared" si="16"/>
        <v>-0.5061586495258406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88.48</v>
      </c>
      <c r="H67" s="71">
        <f t="shared" si="22"/>
        <v>-71.93999999999998</v>
      </c>
      <c r="I67" s="209">
        <f t="shared" si="20"/>
        <v>0.5515521755392097</v>
      </c>
      <c r="J67" s="72">
        <f t="shared" si="24"/>
        <v>-639.72</v>
      </c>
      <c r="K67" s="75">
        <f t="shared" si="21"/>
        <v>0.12150508102169734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-132.45999999999998</v>
      </c>
      <c r="T67" s="204">
        <f t="shared" si="27"/>
        <v>0.4004707160315018</v>
      </c>
      <c r="U67" s="73">
        <f>F67-лютий!F67</f>
        <v>62.999999999999986</v>
      </c>
      <c r="V67" s="98">
        <f>G67-лютий!G67</f>
        <v>4.590000000000003</v>
      </c>
      <c r="W67" s="74">
        <f t="shared" si="23"/>
        <v>-58.40999999999998</v>
      </c>
      <c r="X67" s="75">
        <f t="shared" si="28"/>
        <v>0.07285714285714293</v>
      </c>
      <c r="Y67" s="197">
        <f t="shared" si="16"/>
        <v>-0.5569061607269321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0.04</v>
      </c>
      <c r="H68" s="71">
        <f t="shared" si="22"/>
        <v>-0.060000000000000005</v>
      </c>
      <c r="I68" s="209">
        <f t="shared" si="20"/>
        <v>0.39999999999999997</v>
      </c>
      <c r="J68" s="72">
        <f t="shared" si="24"/>
        <v>-0.96</v>
      </c>
      <c r="K68" s="75">
        <f t="shared" si="21"/>
        <v>0.04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-0.060000000000000005</v>
      </c>
      <c r="T68" s="204">
        <f t="shared" si="27"/>
        <v>0.39999999999999997</v>
      </c>
      <c r="U68" s="73">
        <f>F68-лютий!F68</f>
        <v>0.1</v>
      </c>
      <c r="V68" s="98">
        <f>G68-лютий!G68</f>
        <v>0</v>
      </c>
      <c r="W68" s="74">
        <f t="shared" si="23"/>
        <v>-0.1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24.68</v>
      </c>
      <c r="H70" s="71">
        <f t="shared" si="22"/>
        <v>-9.939999999999998</v>
      </c>
      <c r="I70" s="209">
        <f t="shared" si="20"/>
        <v>0.7128827267475448</v>
      </c>
      <c r="J70" s="72">
        <f t="shared" si="24"/>
        <v>-112.12</v>
      </c>
      <c r="K70" s="75">
        <f t="shared" si="21"/>
        <v>0.18040935672514619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-0.28000000000000114</v>
      </c>
      <c r="T70" s="204">
        <f t="shared" si="27"/>
        <v>0.9887820512820512</v>
      </c>
      <c r="U70" s="73">
        <f>F70-лютий!F70</f>
        <v>11.399999999999999</v>
      </c>
      <c r="V70" s="98">
        <f>G70-лютий!G70</f>
        <v>1.5300000000000011</v>
      </c>
      <c r="W70" s="74">
        <f t="shared" si="23"/>
        <v>-9.869999999999997</v>
      </c>
      <c r="X70" s="75">
        <f t="shared" si="28"/>
        <v>0.13421052631578959</v>
      </c>
      <c r="Y70" s="197">
        <f t="shared" si="16"/>
        <v>-0.021408467105188733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1175.79</v>
      </c>
      <c r="H72" s="102">
        <f t="shared" si="22"/>
        <v>-752.8600000000001</v>
      </c>
      <c r="I72" s="213">
        <f t="shared" si="20"/>
        <v>0.609644051538641</v>
      </c>
      <c r="J72" s="115">
        <f t="shared" si="24"/>
        <v>-6994.21</v>
      </c>
      <c r="K72" s="155">
        <f t="shared" si="21"/>
        <v>0.1439155446756426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-1899.94</v>
      </c>
      <c r="T72" s="155">
        <f t="shared" si="27"/>
        <v>0.3822799790618812</v>
      </c>
      <c r="U72" s="107">
        <f>F72-лютий!F72</f>
        <v>680</v>
      </c>
      <c r="V72" s="110">
        <f>G72-лютий!G72</f>
        <v>103.63999999999987</v>
      </c>
      <c r="W72" s="111">
        <f t="shared" si="23"/>
        <v>-576.3600000000001</v>
      </c>
      <c r="X72" s="155">
        <f t="shared" si="28"/>
        <v>0.15241176470588216</v>
      </c>
      <c r="Y72" s="197">
        <f t="shared" si="16"/>
        <v>-0.6279934006673606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F78-лютий!F78</f>
        <v>0</v>
      </c>
      <c r="V78" s="110">
        <f>G78-лютий!G78</f>
        <v>0</v>
      </c>
      <c r="W78" s="111">
        <f t="shared" si="23"/>
        <v>0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261589.45999999996</v>
      </c>
      <c r="H79" s="103">
        <f>G79-F79</f>
        <v>-110606.09700000007</v>
      </c>
      <c r="I79" s="210">
        <f>G79/F79</f>
        <v>0.7028280028608722</v>
      </c>
      <c r="J79" s="104">
        <f>G79-E79</f>
        <v>-1366328.24</v>
      </c>
      <c r="K79" s="156">
        <f>G79/E79</f>
        <v>0.16068960980029887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-45839.50000000006</v>
      </c>
      <c r="T79" s="156">
        <f>G79/R79</f>
        <v>0.850894008163707</v>
      </c>
      <c r="U79" s="103">
        <f>U8+U53+U77+U78</f>
        <v>123391.9</v>
      </c>
      <c r="V79" s="103">
        <f>V8+V53+V77+V78</f>
        <v>12747.009999999998</v>
      </c>
      <c r="W79" s="135">
        <f>V79-U79</f>
        <v>-110644.89</v>
      </c>
      <c r="X79" s="156">
        <f>V79/U79</f>
        <v>0.1033050791826692</v>
      </c>
      <c r="Y79" s="197">
        <f t="shared" si="16"/>
        <v>-0.31273845735375405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1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0.11</v>
      </c>
      <c r="S88" s="117">
        <f t="shared" si="29"/>
        <v>806.33</v>
      </c>
      <c r="T88" s="147">
        <f t="shared" si="30"/>
        <v>7331.272727272728</v>
      </c>
      <c r="U88" s="112">
        <f>F88-лютий!F88</f>
        <v>0</v>
      </c>
      <c r="V88" s="118">
        <f>G88-лютий!G88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7325.943032344466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194.45</v>
      </c>
      <c r="H89" s="112">
        <f t="shared" si="31"/>
        <v>-1820.55</v>
      </c>
      <c r="I89" s="213">
        <f>G89/F89</f>
        <v>0.09650124069478908</v>
      </c>
      <c r="J89" s="117">
        <f aca="true" t="shared" si="35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27.25</v>
      </c>
      <c r="T89" s="147">
        <f t="shared" si="30"/>
        <v>1.1629784688995215</v>
      </c>
      <c r="U89" s="112">
        <f>F89-лютий!F89</f>
        <v>1000</v>
      </c>
      <c r="V89" s="118">
        <f>G89-лютий!G89</f>
        <v>0</v>
      </c>
      <c r="W89" s="117">
        <f t="shared" si="34"/>
        <v>-1000</v>
      </c>
      <c r="X89" s="147">
        <f>V89/U89</f>
        <v>0</v>
      </c>
      <c r="Y89" s="197">
        <f t="shared" si="16"/>
        <v>-0.8568774924937113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6000</v>
      </c>
      <c r="G90" s="126">
        <v>331.15</v>
      </c>
      <c r="H90" s="112">
        <f t="shared" si="31"/>
        <v>-5668.85</v>
      </c>
      <c r="I90" s="213">
        <f>G90/F90</f>
        <v>0.05519166666666666</v>
      </c>
      <c r="J90" s="117">
        <f t="shared" si="35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1214.24</v>
      </c>
      <c r="S90" s="117">
        <f t="shared" si="29"/>
        <v>-883.09</v>
      </c>
      <c r="T90" s="147">
        <f t="shared" si="30"/>
        <v>0.2727220318882593</v>
      </c>
      <c r="U90" s="112">
        <f>F90-лютий!F90</f>
        <v>3000</v>
      </c>
      <c r="V90" s="118">
        <f>G90-лютий!G90</f>
        <v>0</v>
      </c>
      <c r="W90" s="117">
        <f t="shared" si="34"/>
        <v>-3000</v>
      </c>
      <c r="X90" s="147">
        <f>V90/U90</f>
        <v>0</v>
      </c>
      <c r="Y90" s="197">
        <f t="shared" si="16"/>
        <v>-0.9985221926180934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2</v>
      </c>
      <c r="H91" s="112">
        <f t="shared" si="31"/>
        <v>-4</v>
      </c>
      <c r="I91" s="213">
        <f>G91/F91</f>
        <v>0.3333333333333333</v>
      </c>
      <c r="J91" s="117">
        <f t="shared" si="35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-1</v>
      </c>
      <c r="T91" s="147">
        <f t="shared" si="30"/>
        <v>0.6666666666666666</v>
      </c>
      <c r="U91" s="112">
        <f>F91-лютий!F91</f>
        <v>2</v>
      </c>
      <c r="V91" s="118">
        <f>G91-лютий!G91</f>
        <v>0</v>
      </c>
      <c r="W91" s="117">
        <f t="shared" si="34"/>
        <v>-2</v>
      </c>
      <c r="X91" s="147">
        <f>V91/U91</f>
        <v>0</v>
      </c>
      <c r="Y91" s="197">
        <f t="shared" si="16"/>
        <v>-0.5333333333333333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8827.429</v>
      </c>
      <c r="G92" s="128">
        <f>G88+G89+G90+G91</f>
        <v>1334.04</v>
      </c>
      <c r="H92" s="129">
        <f t="shared" si="31"/>
        <v>-7493.389</v>
      </c>
      <c r="I92" s="216">
        <f>G92/F92</f>
        <v>0.15112441006322452</v>
      </c>
      <c r="J92" s="131">
        <f t="shared" si="35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1384.55474</v>
      </c>
      <c r="S92" s="117">
        <f t="shared" si="29"/>
        <v>-50.514740000000074</v>
      </c>
      <c r="T92" s="147">
        <f t="shared" si="30"/>
        <v>0.9635155342431603</v>
      </c>
      <c r="U92" s="129">
        <f>F92-лютий!F92</f>
        <v>4002</v>
      </c>
      <c r="V92" s="174">
        <f>G92-лютий!G92</f>
        <v>0</v>
      </c>
      <c r="W92" s="131">
        <f t="shared" si="34"/>
        <v>-4002</v>
      </c>
      <c r="X92" s="151">
        <f>V92/U92</f>
        <v>0</v>
      </c>
      <c r="Y92" s="197">
        <f t="shared" si="16"/>
        <v>-0.6827113559849023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0.02</v>
      </c>
      <c r="H93" s="112">
        <f t="shared" si="31"/>
        <v>-6.98</v>
      </c>
      <c r="I93" s="213"/>
      <c r="J93" s="117">
        <f t="shared" si="35"/>
        <v>-42.98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-8.76</v>
      </c>
      <c r="T93" s="147">
        <f t="shared" si="30"/>
        <v>0.0022779043280182236</v>
      </c>
      <c r="U93" s="112">
        <f>F93-лютий!F93</f>
        <v>4</v>
      </c>
      <c r="V93" s="118">
        <f>G93-лютий!G93</f>
        <v>0</v>
      </c>
      <c r="W93" s="117">
        <f t="shared" si="34"/>
        <v>-4</v>
      </c>
      <c r="X93" s="147"/>
      <c r="Y93" s="197">
        <f t="shared" si="16"/>
        <v>-0.872239077571514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2378.24</v>
      </c>
      <c r="H95" s="112">
        <f t="shared" si="31"/>
        <v>-441.5100000000002</v>
      </c>
      <c r="I95" s="213">
        <f>G95/F95</f>
        <v>0.8434222892100363</v>
      </c>
      <c r="J95" s="117">
        <f t="shared" si="35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160.28999999999996</v>
      </c>
      <c r="T95" s="147">
        <f t="shared" si="30"/>
        <v>1.0722694379945445</v>
      </c>
      <c r="U95" s="112">
        <f>F95-лютий!F95</f>
        <v>1</v>
      </c>
      <c r="V95" s="118">
        <f>G95-лютий!G95</f>
        <v>0</v>
      </c>
      <c r="W95" s="117">
        <f t="shared" si="34"/>
        <v>-1</v>
      </c>
      <c r="X95" s="147">
        <f>V95/U95</f>
        <v>0</v>
      </c>
      <c r="Y95" s="197">
        <f t="shared" si="16"/>
        <v>-0.05420150901277698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2378.2599999999998</v>
      </c>
      <c r="H97" s="129">
        <f t="shared" si="31"/>
        <v>-448.49000000000024</v>
      </c>
      <c r="I97" s="216">
        <f>G97/F97</f>
        <v>0.8413407623596002</v>
      </c>
      <c r="J97" s="131">
        <f t="shared" si="35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151.49999999999955</v>
      </c>
      <c r="T97" s="147">
        <f t="shared" si="30"/>
        <v>1.0680360703443565</v>
      </c>
      <c r="U97" s="129">
        <f>F97-лютий!F97</f>
        <v>5</v>
      </c>
      <c r="V97" s="174">
        <f>G97-лютий!G97</f>
        <v>0</v>
      </c>
      <c r="W97" s="131">
        <f t="shared" si="34"/>
        <v>-5</v>
      </c>
      <c r="X97" s="151">
        <f>V97/U97</f>
        <v>0</v>
      </c>
      <c r="Y97" s="197">
        <f t="shared" si="16"/>
        <v>-0.056888309945157145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3.78</v>
      </c>
      <c r="H98" s="112">
        <f t="shared" si="31"/>
        <v>-1.4452200000000004</v>
      </c>
      <c r="I98" s="213">
        <f>G98/F98</f>
        <v>0.7234145165179647</v>
      </c>
      <c r="J98" s="117">
        <f t="shared" si="35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-3.3400000000000003</v>
      </c>
      <c r="T98" s="147">
        <f t="shared" si="30"/>
        <v>0.5308988764044944</v>
      </c>
      <c r="U98" s="112">
        <f>F98-лютий!F98</f>
        <v>1.7652200000000002</v>
      </c>
      <c r="V98" s="118">
        <f>G98-лютий!G98</f>
        <v>0</v>
      </c>
      <c r="W98" s="117">
        <f t="shared" si="34"/>
        <v>-1.7652200000000002</v>
      </c>
      <c r="X98" s="147">
        <f>V98/U98</f>
        <v>0</v>
      </c>
      <c r="Y98" s="197">
        <f t="shared" si="16"/>
        <v>0.019492132463503897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11659.40422</v>
      </c>
      <c r="G100" s="183">
        <f>G86+G87+G92+G97+G98</f>
        <v>3716.0899999999997</v>
      </c>
      <c r="H100" s="184">
        <f>G100-F100</f>
        <v>-7943.31422</v>
      </c>
      <c r="I100" s="217">
        <f>G100/F100</f>
        <v>0.3187204019932332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3654.01</v>
      </c>
      <c r="S100" s="177">
        <f>G100-R100</f>
        <v>62.07999999999947</v>
      </c>
      <c r="T100" s="178">
        <f t="shared" si="30"/>
        <v>1.0169895539421072</v>
      </c>
      <c r="U100" s="183">
        <f>U86+U87+U92+U97+U98</f>
        <v>4008.76522</v>
      </c>
      <c r="V100" s="183">
        <f>V86+V87+V92+V97+V98</f>
        <v>0</v>
      </c>
      <c r="W100" s="177">
        <f>V100-U100</f>
        <v>-4008.76522</v>
      </c>
      <c r="X100" s="178">
        <f>V100/U100</f>
        <v>0</v>
      </c>
      <c r="Y100" s="197">
        <f>T100-Q100</f>
        <v>-0.5045011856814712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383854.96122000006</v>
      </c>
      <c r="G101" s="183">
        <f>G79+G100</f>
        <v>265305.55</v>
      </c>
      <c r="H101" s="184">
        <f>G101-F101</f>
        <v>-118549.41122000007</v>
      </c>
      <c r="I101" s="217">
        <f>G101/F101</f>
        <v>0.6911609248367759</v>
      </c>
      <c r="J101" s="177">
        <f>G101-E101</f>
        <v>-1415197.5629999998</v>
      </c>
      <c r="K101" s="178">
        <f>G101/E101</f>
        <v>0.15787269178358254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311082.97000000003</v>
      </c>
      <c r="S101" s="177">
        <f>S79+S100</f>
        <v>-45777.42000000006</v>
      </c>
      <c r="T101" s="178">
        <f t="shared" si="30"/>
        <v>0.8528449821602255</v>
      </c>
      <c r="U101" s="184">
        <f>U79+U100</f>
        <v>127400.66522</v>
      </c>
      <c r="V101" s="184">
        <f>V79+V100</f>
        <v>12747.009999999998</v>
      </c>
      <c r="W101" s="177">
        <f>V101-U101</f>
        <v>-114653.65522</v>
      </c>
      <c r="X101" s="178">
        <f>V101/U101</f>
        <v>0.1000545011125963</v>
      </c>
      <c r="Y101" s="197">
        <f>T101-Q101</f>
        <v>-0.31941511710340875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18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6144.783166666671</v>
      </c>
      <c r="H104" s="262"/>
      <c r="I104" s="262"/>
      <c r="J104" s="262"/>
      <c r="V104" s="261">
        <f>IF(W79&lt;0,ABS(W79/C103),0)</f>
        <v>6146.9383333333335</v>
      </c>
    </row>
    <row r="105" spans="2:7" ht="30.75">
      <c r="B105" s="263" t="s">
        <v>146</v>
      </c>
      <c r="C105" s="264">
        <v>43164</v>
      </c>
      <c r="D105" s="261"/>
      <c r="E105" s="261">
        <v>2927.4</v>
      </c>
      <c r="F105" s="78"/>
      <c r="G105" s="4" t="s">
        <v>147</v>
      </c>
    </row>
    <row r="106" spans="3:10" ht="15">
      <c r="C106" s="264">
        <v>43162</v>
      </c>
      <c r="D106" s="261"/>
      <c r="E106" s="261">
        <v>1492.4</v>
      </c>
      <c r="F106" s="78"/>
      <c r="G106" s="276"/>
      <c r="H106" s="276"/>
      <c r="I106" s="265"/>
      <c r="J106" s="266"/>
    </row>
    <row r="107" spans="3:10" ht="15">
      <c r="C107" s="264">
        <v>43160</v>
      </c>
      <c r="D107" s="261"/>
      <c r="E107" s="261">
        <v>4491.7</v>
      </c>
      <c r="F107" s="78"/>
      <c r="G107" s="276"/>
      <c r="H107" s="276"/>
      <c r="I107" s="265"/>
      <c r="J107" s="267"/>
    </row>
    <row r="108" spans="3:10" ht="15">
      <c r="C108" s="264"/>
      <c r="D108" s="4"/>
      <c r="F108" s="268"/>
      <c r="G108" s="277"/>
      <c r="H108" s="277"/>
      <c r="I108" s="269"/>
      <c r="J108" s="266"/>
    </row>
    <row r="109" spans="2:10" ht="16.5">
      <c r="B109" s="278" t="s">
        <v>148</v>
      </c>
      <c r="C109" s="279"/>
      <c r="D109" s="270"/>
      <c r="E109" s="273">
        <v>1.88</v>
      </c>
      <c r="F109" s="271" t="s">
        <v>149</v>
      </c>
      <c r="G109" s="276"/>
      <c r="H109" s="276"/>
      <c r="I109" s="272"/>
      <c r="J109" s="266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10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4" sqref="B1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298" t="s">
        <v>154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186"/>
    </row>
    <row r="2" spans="2:25" s="1" customFormat="1" ht="15.75" customHeight="1">
      <c r="B2" s="299"/>
      <c r="C2" s="299"/>
      <c r="D2" s="299"/>
      <c r="E2" s="299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0"/>
      <c r="B3" s="302"/>
      <c r="C3" s="303" t="s">
        <v>0</v>
      </c>
      <c r="D3" s="304" t="s">
        <v>131</v>
      </c>
      <c r="E3" s="304" t="s">
        <v>131</v>
      </c>
      <c r="F3" s="25"/>
      <c r="G3" s="305" t="s">
        <v>26</v>
      </c>
      <c r="H3" s="306"/>
      <c r="I3" s="306"/>
      <c r="J3" s="306"/>
      <c r="K3" s="30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8" t="s">
        <v>141</v>
      </c>
      <c r="V3" s="309" t="s">
        <v>136</v>
      </c>
      <c r="W3" s="309"/>
      <c r="X3" s="309"/>
      <c r="Y3" s="194"/>
    </row>
    <row r="4" spans="1:24" ht="22.5" customHeight="1">
      <c r="A4" s="300"/>
      <c r="B4" s="302"/>
      <c r="C4" s="303"/>
      <c r="D4" s="304"/>
      <c r="E4" s="304"/>
      <c r="F4" s="292" t="s">
        <v>139</v>
      </c>
      <c r="G4" s="294" t="s">
        <v>31</v>
      </c>
      <c r="H4" s="282" t="s">
        <v>129</v>
      </c>
      <c r="I4" s="296" t="s">
        <v>130</v>
      </c>
      <c r="J4" s="282" t="s">
        <v>132</v>
      </c>
      <c r="K4" s="296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6"/>
      <c r="V4" s="280" t="s">
        <v>155</v>
      </c>
      <c r="W4" s="282" t="s">
        <v>44</v>
      </c>
      <c r="X4" s="284" t="s">
        <v>43</v>
      </c>
    </row>
    <row r="5" spans="1:24" ht="67.5" customHeight="1">
      <c r="A5" s="301"/>
      <c r="B5" s="302"/>
      <c r="C5" s="303"/>
      <c r="D5" s="304"/>
      <c r="E5" s="304"/>
      <c r="F5" s="293"/>
      <c r="G5" s="295"/>
      <c r="H5" s="283"/>
      <c r="I5" s="297"/>
      <c r="J5" s="283"/>
      <c r="K5" s="297"/>
      <c r="L5" s="285" t="s">
        <v>135</v>
      </c>
      <c r="M5" s="286"/>
      <c r="N5" s="287"/>
      <c r="O5" s="288" t="s">
        <v>153</v>
      </c>
      <c r="P5" s="289"/>
      <c r="Q5" s="290"/>
      <c r="R5" s="291" t="s">
        <v>152</v>
      </c>
      <c r="S5" s="291"/>
      <c r="T5" s="291"/>
      <c r="U5" s="297"/>
      <c r="V5" s="281"/>
      <c r="W5" s="283"/>
      <c r="X5" s="28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>
      <c r="C106" s="264">
        <v>43158</v>
      </c>
      <c r="D106" s="261"/>
      <c r="E106" s="261">
        <v>11132</v>
      </c>
      <c r="F106" s="78"/>
      <c r="G106" s="276"/>
      <c r="H106" s="276"/>
      <c r="I106" s="265"/>
      <c r="J106" s="266"/>
    </row>
    <row r="107" spans="3:10" ht="15">
      <c r="C107" s="264">
        <v>43157</v>
      </c>
      <c r="D107" s="261"/>
      <c r="E107" s="261">
        <v>4296.6</v>
      </c>
      <c r="F107" s="78"/>
      <c r="G107" s="276"/>
      <c r="H107" s="276"/>
      <c r="I107" s="265"/>
      <c r="J107" s="267"/>
    </row>
    <row r="108" spans="3:10" ht="15">
      <c r="C108" s="264"/>
      <c r="D108" s="4"/>
      <c r="F108" s="268"/>
      <c r="G108" s="277"/>
      <c r="H108" s="277"/>
      <c r="I108" s="269"/>
      <c r="J108" s="266"/>
    </row>
    <row r="109" spans="2:10" ht="16.5">
      <c r="B109" s="278" t="s">
        <v>148</v>
      </c>
      <c r="C109" s="279"/>
      <c r="D109" s="270"/>
      <c r="E109" s="273">
        <v>144.8304</v>
      </c>
      <c r="F109" s="271" t="s">
        <v>149</v>
      </c>
      <c r="G109" s="276"/>
      <c r="H109" s="276"/>
      <c r="I109" s="272"/>
      <c r="J109" s="266"/>
    </row>
  </sheetData>
  <sheetProtection/>
  <mergeCells count="27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9" sqref="B1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98" t="s">
        <v>128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186"/>
    </row>
    <row r="2" spans="2:25" s="1" customFormat="1" ht="15.75" customHeight="1">
      <c r="B2" s="299"/>
      <c r="C2" s="299"/>
      <c r="D2" s="299"/>
      <c r="E2" s="299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0"/>
      <c r="B3" s="302"/>
      <c r="C3" s="303" t="s">
        <v>0</v>
      </c>
      <c r="D3" s="313" t="s">
        <v>131</v>
      </c>
      <c r="E3" s="304" t="s">
        <v>131</v>
      </c>
      <c r="F3" s="25"/>
      <c r="G3" s="305" t="s">
        <v>26</v>
      </c>
      <c r="H3" s="306"/>
      <c r="I3" s="306"/>
      <c r="J3" s="306"/>
      <c r="K3" s="30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8" t="s">
        <v>140</v>
      </c>
      <c r="V3" s="309" t="s">
        <v>124</v>
      </c>
      <c r="W3" s="309"/>
      <c r="X3" s="309"/>
      <c r="Y3" s="194"/>
    </row>
    <row r="4" spans="1:24" ht="22.5" customHeight="1">
      <c r="A4" s="300"/>
      <c r="B4" s="302"/>
      <c r="C4" s="303"/>
      <c r="D4" s="314"/>
      <c r="E4" s="304"/>
      <c r="F4" s="292" t="s">
        <v>138</v>
      </c>
      <c r="G4" s="294" t="s">
        <v>31</v>
      </c>
      <c r="H4" s="282" t="s">
        <v>122</v>
      </c>
      <c r="I4" s="296" t="s">
        <v>123</v>
      </c>
      <c r="J4" s="282" t="s">
        <v>132</v>
      </c>
      <c r="K4" s="296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6"/>
      <c r="V4" s="280" t="s">
        <v>137</v>
      </c>
      <c r="W4" s="282" t="s">
        <v>44</v>
      </c>
      <c r="X4" s="284" t="s">
        <v>43</v>
      </c>
    </row>
    <row r="5" spans="1:24" ht="67.5" customHeight="1">
      <c r="A5" s="301"/>
      <c r="B5" s="302"/>
      <c r="C5" s="303"/>
      <c r="D5" s="315"/>
      <c r="E5" s="304"/>
      <c r="F5" s="293"/>
      <c r="G5" s="295"/>
      <c r="H5" s="283"/>
      <c r="I5" s="297"/>
      <c r="J5" s="283"/>
      <c r="K5" s="297"/>
      <c r="L5" s="285" t="s">
        <v>109</v>
      </c>
      <c r="M5" s="286"/>
      <c r="N5" s="287"/>
      <c r="O5" s="310" t="s">
        <v>125</v>
      </c>
      <c r="P5" s="311"/>
      <c r="Q5" s="312"/>
      <c r="R5" s="291" t="s">
        <v>127</v>
      </c>
      <c r="S5" s="291"/>
      <c r="T5" s="291"/>
      <c r="U5" s="297"/>
      <c r="V5" s="281"/>
      <c r="W5" s="283"/>
      <c r="X5" s="28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276"/>
      <c r="H106" s="276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276"/>
      <c r="H107" s="276"/>
      <c r="I107" s="265"/>
      <c r="J107" s="267"/>
      <c r="Y107" s="199"/>
    </row>
    <row r="108" spans="3:25" ht="15">
      <c r="C108" s="264"/>
      <c r="D108" s="4"/>
      <c r="F108" s="268"/>
      <c r="G108" s="277"/>
      <c r="H108" s="277"/>
      <c r="I108" s="269"/>
      <c r="J108" s="266"/>
      <c r="Y108" s="199"/>
    </row>
    <row r="109" spans="2:25" ht="16.5">
      <c r="B109" s="278" t="s">
        <v>148</v>
      </c>
      <c r="C109" s="278"/>
      <c r="D109" s="270"/>
      <c r="E109" s="270">
        <f>3396166.95/1000</f>
        <v>3396.1669500000003</v>
      </c>
      <c r="F109" s="271" t="s">
        <v>149</v>
      </c>
      <c r="G109" s="276"/>
      <c r="H109" s="276"/>
      <c r="I109" s="272"/>
      <c r="J109" s="266"/>
      <c r="Y109" s="199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2018-03-06T08:50:29Z</cp:lastPrinted>
  <dcterms:created xsi:type="dcterms:W3CDTF">2003-07-28T11:27:56Z</dcterms:created>
  <dcterms:modified xsi:type="dcterms:W3CDTF">2018-03-06T08:59:15Z</dcterms:modified>
  <cp:category/>
  <cp:version/>
  <cp:contentType/>
  <cp:contentStatus/>
</cp:coreProperties>
</file>